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Hola mundo" sheetId="1" r:id="rId1"/>
    <sheet name="COMPARACION ACCIONES Y OPCIONES" sheetId="2" r:id="rId2"/>
    <sheet name="COMPRA OPCIONES CALL" sheetId="3" r:id="rId3"/>
    <sheet name="COMPRA OPCIONES PUT" sheetId="4" r:id="rId4"/>
    <sheet name="LETRAS GRIEGAS" sheetId="7" r:id="rId5"/>
    <sheet name="OPTIONSTATIONPRO" sheetId="5" r:id="rId6"/>
    <sheet name="GRAFICO DE LA PRIMA" sheetId="6" r:id="rId7"/>
  </sheets>
  <calcPr calcId="144525"/>
</workbook>
</file>

<file path=xl/calcChain.xml><?xml version="1.0" encoding="utf-8"?>
<calcChain xmlns="http://schemas.openxmlformats.org/spreadsheetml/2006/main">
  <c r="D103" i="1" l="1"/>
  <c r="J128" i="1" l="1"/>
  <c r="P122" i="1"/>
  <c r="L122" i="1"/>
  <c r="K122" i="1"/>
  <c r="J122" i="1" l="1"/>
  <c r="J123" i="1"/>
  <c r="D107" i="1" l="1"/>
  <c r="D106" i="1"/>
  <c r="D105" i="1"/>
  <c r="D104" i="1"/>
  <c r="H94" i="1" l="1"/>
  <c r="H92" i="1"/>
  <c r="L93" i="1"/>
  <c r="L91" i="1"/>
  <c r="K93" i="1"/>
  <c r="K91" i="1"/>
  <c r="L86" i="1" l="1"/>
  <c r="L83" i="1"/>
  <c r="K86" i="1"/>
  <c r="K83" i="1"/>
  <c r="K70" i="1"/>
  <c r="J84" i="1"/>
  <c r="J87" i="1"/>
  <c r="J70" i="1"/>
  <c r="J71" i="1"/>
  <c r="J86" i="1"/>
  <c r="J83" i="1"/>
  <c r="L64" i="1" l="1"/>
  <c r="K64" i="1"/>
  <c r="K61" i="1"/>
  <c r="K73" i="1" l="1"/>
  <c r="J74" i="1"/>
  <c r="J73" i="1"/>
  <c r="O70" i="1" l="1"/>
  <c r="J62" i="1"/>
  <c r="J61" i="1"/>
  <c r="J58" i="1"/>
  <c r="K58" i="1"/>
  <c r="L61" i="1"/>
  <c r="P64" i="1" s="1"/>
  <c r="J65" i="1"/>
  <c r="L58" i="1"/>
  <c r="K4" i="1"/>
  <c r="K10" i="1"/>
  <c r="K30" i="1"/>
  <c r="J51" i="1"/>
  <c r="J22" i="1"/>
  <c r="J21" i="1"/>
  <c r="J59" i="1"/>
  <c r="J52" i="1"/>
  <c r="J55" i="1"/>
  <c r="L55" i="1"/>
  <c r="K55" i="1"/>
  <c r="L74" i="1" l="1"/>
  <c r="J64" i="1"/>
  <c r="M51" i="1"/>
  <c r="K52" i="1"/>
  <c r="K51" i="1"/>
  <c r="L48" i="1"/>
  <c r="L52" i="1" l="1"/>
  <c r="C45" i="1" l="1"/>
  <c r="C48" i="1" l="1"/>
  <c r="C47" i="1"/>
  <c r="C44" i="1"/>
  <c r="L30" i="1" l="1"/>
  <c r="L26" i="1"/>
  <c r="L22" i="1"/>
  <c r="K32" i="1"/>
  <c r="J32" i="1"/>
  <c r="J30" i="1"/>
  <c r="L32" i="1" l="1"/>
  <c r="J23" i="1"/>
  <c r="J4" i="1" l="1"/>
  <c r="J5" i="1"/>
  <c r="J7" i="1"/>
  <c r="J8" i="1"/>
  <c r="Q7" i="1"/>
  <c r="L5" i="1"/>
  <c r="K7" i="1"/>
  <c r="L10" i="1"/>
  <c r="L8" i="1" s="1"/>
  <c r="K12" i="1"/>
  <c r="K13" i="1" l="1"/>
</calcChain>
</file>

<file path=xl/sharedStrings.xml><?xml version="1.0" encoding="utf-8"?>
<sst xmlns="http://schemas.openxmlformats.org/spreadsheetml/2006/main" count="325" uniqueCount="151">
  <si>
    <t>SIMBOLO</t>
  </si>
  <si>
    <t>Cantidad</t>
  </si>
  <si>
    <t>Precio Ask</t>
  </si>
  <si>
    <t>Precio Bid</t>
  </si>
  <si>
    <t>Total Costo</t>
  </si>
  <si>
    <t>Contrato</t>
  </si>
  <si>
    <t xml:space="preserve">Monto actual: </t>
  </si>
  <si>
    <t>Fecha</t>
  </si>
  <si>
    <t>29/04/2020</t>
  </si>
  <si>
    <t>AAPL</t>
  </si>
  <si>
    <t>Ordenes Filled</t>
  </si>
  <si>
    <t>Filled Price</t>
  </si>
  <si>
    <t>Comisión</t>
  </si>
  <si>
    <t>Beneficio</t>
  </si>
  <si>
    <t xml:space="preserve">En síntesis, exponencial el crecimiento en opciones. Más que en las acciones. </t>
  </si>
  <si>
    <t xml:space="preserve">Lo que tengo que ver es cómo funcionan las opciones call en trade station. </t>
  </si>
  <si>
    <t xml:space="preserve">Precio del Activo: </t>
  </si>
  <si>
    <t xml:space="preserve">Precio de la seña: </t>
  </si>
  <si>
    <t>Si subió al cabo de un mes…</t>
  </si>
  <si>
    <t>P</t>
  </si>
  <si>
    <t>S</t>
  </si>
  <si>
    <t>Precio del Activo</t>
  </si>
  <si>
    <t>P+X</t>
  </si>
  <si>
    <t>Precio de la seña</t>
  </si>
  <si>
    <t>S+X</t>
  </si>
  <si>
    <t xml:space="preserve">O sea que la seña, por más que </t>
  </si>
  <si>
    <t xml:space="preserve">pagamos menos que el valor del </t>
  </si>
  <si>
    <t xml:space="preserve">activo real, subió exactamente </t>
  </si>
  <si>
    <t xml:space="preserve">el mismo monto que el </t>
  </si>
  <si>
    <t>activo!!!</t>
  </si>
  <si>
    <t xml:space="preserve">Poco antes del 54:02 Habla el orden en que se va a entrar, mirar primero el volumen, desúes open interest parece, luego delta y al final se filtra todo. </t>
  </si>
  <si>
    <t>Las columnas, Mirza tiene así</t>
  </si>
  <si>
    <t>POS</t>
  </si>
  <si>
    <t>Theta</t>
  </si>
  <si>
    <t>Net%Chg</t>
  </si>
  <si>
    <t>Delta</t>
  </si>
  <si>
    <t>Bid</t>
  </si>
  <si>
    <t>Ask</t>
  </si>
  <si>
    <t>Extraído de: https://www.youtube.com/watch?v=DglImptli5E</t>
  </si>
  <si>
    <t>Extraído de https://www.youtube.com/watch?v=Vb0wHFbLDGo&amp;feature=youtu.be</t>
  </si>
  <si>
    <t xml:space="preserve">Algo importante que veo la manera en que Mirza está operando. Muestra 3 marcos de tiempo: Semanal, diario y 60 min no 240 min como yo estaba observando. </t>
  </si>
  <si>
    <t>OJO</t>
  </si>
  <si>
    <t>Dónde ver?</t>
  </si>
  <si>
    <t xml:space="preserve">Ella solo compra IN THE MONEY O OUT THE MONEY (o arot de money). No at the money. Porque es mita mita no sé que. </t>
  </si>
  <si>
    <t>Primero la fecha</t>
  </si>
  <si>
    <t>Activos con volumen alto</t>
  </si>
  <si>
    <t>A la hora de mirar y reconocer un trade, para ver El orden es</t>
  </si>
  <si>
    <t>Open interes alto. Ahí ya nos reduce, nos filtra la búsqueda</t>
  </si>
  <si>
    <t>El delta que nos convenga</t>
  </si>
  <si>
    <t xml:space="preserve">Y los strike podemos elegir cualquiera, si hay más de uno. </t>
  </si>
  <si>
    <t>SPREAD: Comienza en el minuto 55:36</t>
  </si>
  <si>
    <t xml:space="preserve">En realidad, son sólo 4 griegas, Vega es una colada. </t>
  </si>
  <si>
    <t xml:space="preserve">Theta está relacionado al tiempo. </t>
  </si>
  <si>
    <t xml:space="preserve">Delta es la más importante. Está relacionado a desplazamiento. </t>
  </si>
  <si>
    <t>Vega está relacionado a la volatilidad. A mayor volatilidad, mayores</t>
  </si>
  <si>
    <t xml:space="preserve">spreads. </t>
  </si>
  <si>
    <t xml:space="preserve">Gamma es el Vega del Delta. </t>
  </si>
  <si>
    <t xml:space="preserve">Volumen puede ser: </t>
  </si>
  <si>
    <t>Del activo:  Tiene que ser mayor a 1.000.000</t>
  </si>
  <si>
    <t xml:space="preserve">De la opción: Tiene que ser alto. </t>
  </si>
  <si>
    <t xml:space="preserve">Tiene que ser relativamente alto. </t>
  </si>
  <si>
    <t xml:space="preserve">Ese monto </t>
  </si>
  <si>
    <t>No sé qué es ni cómo se calcula</t>
  </si>
  <si>
    <t>Balance</t>
  </si>
  <si>
    <t xml:space="preserve">Conclusiones. </t>
  </si>
  <si>
    <t xml:space="preserve">Estas que están arriba, fueron mis primeras opciones que he ejecutado. Fueron 2 Long Call y 2 BPCS. Ya hice la trazabilidad de los balances. Ahora estoy entendiendo mejor. </t>
  </si>
  <si>
    <t>ZM</t>
  </si>
  <si>
    <t>SPY</t>
  </si>
  <si>
    <t>Detalle</t>
  </si>
  <si>
    <t xml:space="preserve">Para los long Call que compré, lo que hice después, de chiripa vendí y el precio ya estaba más alto. Cerré la operación a través de la venta. </t>
  </si>
  <si>
    <t>24/06/2020</t>
  </si>
  <si>
    <t>TSLA</t>
  </si>
  <si>
    <t>23/06/2020</t>
  </si>
  <si>
    <t>Limit</t>
  </si>
  <si>
    <t>Market</t>
  </si>
  <si>
    <t>631 aparece perdida</t>
  </si>
  <si>
    <t>No sé de dónde sale</t>
  </si>
  <si>
    <t xml:space="preserve">Hoy 29 de Junio de 2020 amaneció mi tablero así. </t>
  </si>
  <si>
    <t>Buying power</t>
  </si>
  <si>
    <t xml:space="preserve">Real-time </t>
  </si>
  <si>
    <t xml:space="preserve">account Balance: </t>
  </si>
  <si>
    <t>QQQ</t>
  </si>
  <si>
    <t>NVDA</t>
  </si>
  <si>
    <t>De no sé qué es</t>
  </si>
  <si>
    <t xml:space="preserve">Creo que con el pantallazo que hice el jueves, ya voy a poder sacar el precio en el que entré para que, pueda saber cuánto gané. Porque lo que hasta ahora estoy entendiendo es que él me da en Filled </t>
  </si>
  <si>
    <t xml:space="preserve">price el precio que "ganó o perdió" dependiendo de si cumplió o no la condición. </t>
  </si>
  <si>
    <t xml:space="preserve">Ah, no. Ahora puedo sacar, antes de que abra el mercado. Para ver cómo está NVDA. Y también QQQ por si acaso. </t>
  </si>
  <si>
    <t>Precio del QQQ Viernes</t>
  </si>
  <si>
    <t>Actualización Hoy Lunes 29/06/2020</t>
  </si>
  <si>
    <t>Precio del NVDA</t>
  </si>
  <si>
    <t>Precio del NVDA Viernes</t>
  </si>
  <si>
    <t xml:space="preserve">Precio del QQQ </t>
  </si>
  <si>
    <t>Precio Bid opcion QQQ</t>
  </si>
  <si>
    <t>Precio Ask opcion QQQ</t>
  </si>
  <si>
    <t>Precio ask opcion NVDA</t>
  </si>
  <si>
    <t>Precio bid opcion NVDA</t>
  </si>
  <si>
    <t>Los siguientes fueron BPCS</t>
  </si>
  <si>
    <t>MSFT</t>
  </si>
  <si>
    <t>BUY</t>
  </si>
  <si>
    <t xml:space="preserve">BUY </t>
  </si>
  <si>
    <t>SELL</t>
  </si>
  <si>
    <t>Total Beneficio/Perdi.</t>
  </si>
  <si>
    <t xml:space="preserve">Luego acá cerré mi primer Vertical o BPCS antes del vencimiento. </t>
  </si>
  <si>
    <t>Uno fue short put y el otro Long put</t>
  </si>
  <si>
    <t>Día Viernes 10/07/2020</t>
  </si>
  <si>
    <t>Long put</t>
  </si>
  <si>
    <t>Short put</t>
  </si>
  <si>
    <t>d</t>
  </si>
  <si>
    <t xml:space="preserve">TSLA BPCS abrió y cerró con los siguientes valores. </t>
  </si>
  <si>
    <t>Sell to close</t>
  </si>
  <si>
    <t>Buy to close</t>
  </si>
  <si>
    <t>Sell to open</t>
  </si>
  <si>
    <t>Buy to open</t>
  </si>
  <si>
    <t>Nuevo Balance</t>
  </si>
  <si>
    <t xml:space="preserve">Estos siguientes, son mis primeras operaciones en SHORT. </t>
  </si>
  <si>
    <t xml:space="preserve">Valor absoluto delta: </t>
  </si>
  <si>
    <t>Valor absoluto delta:</t>
  </si>
  <si>
    <t xml:space="preserve">Probabilidad de acierto: </t>
  </si>
  <si>
    <t xml:space="preserve">Si no me equivoco, creo que Mirza llegó a decir que si tiene el valor absoluto de su delta menor a 0.25, es una gran oportunidad. </t>
  </si>
  <si>
    <t xml:space="preserve">Luego, ir y analizar la gráfica. Ver cuál tiene mejor defensa y buen colchón, y decidirme por un strike. </t>
  </si>
  <si>
    <t xml:space="preserve">Hasta el momento, el más fácil que me está siendo es el SHORT. Pero como todo, Voy a documentar. </t>
  </si>
  <si>
    <t xml:space="preserve">Es más, mañana voy a pensar si vale la pena poner la gráfica. Porque parece que es cuestión de probabilidades nomás. Pero probablemente sí voy a poner. Porque estoy </t>
  </si>
  <si>
    <t xml:space="preserve">Haciendo ingeniería inversa. Directamente ya me puedo ir a la cadena de opciones. Ver los valores de delta. Filtrar un subconjunto de Strike que tienen entre 0.01 a 0.25. </t>
  </si>
  <si>
    <t>OJO: EL PRECIO BID, YA SEA PARA SHORTS O SPREADS SIEMPRE DEBE SELECCIONARSE AL MENOS 0.4 de crédito PARA QUE TENGAMOS GANANCIA.</t>
  </si>
  <si>
    <t xml:space="preserve">Mirza dijo que ese porcentaje no nos conviene para nada. Tengo que ver cuáles son los porcentajes o ROI que en el pasado convenían. </t>
  </si>
  <si>
    <t>Este por ejemplo está bien</t>
  </si>
  <si>
    <t>Este también está bien</t>
  </si>
  <si>
    <t>Para los Credit Spreads</t>
  </si>
  <si>
    <t xml:space="preserve">Hoy Martes 21 de Julio me agarró. Hice varios intentos, y me rechazó. Eso porque ahora ya depende el monto de mi capital. </t>
  </si>
  <si>
    <t xml:space="preserve">Yo creo que ahora máximo 660 de riesgo voy a poder tomar, si veo algún LONG. Porque me balance es, aparte del monto riesgo, ese 660. </t>
  </si>
  <si>
    <t xml:space="preserve">Bueno, ya que ahora entiendo mejor el tema de los max profits y max loss. Voy a abrir idealmente unas posiciones, para ver si qué tal van con mi hipótesis. </t>
  </si>
  <si>
    <t xml:space="preserve">Porque no puedo resetear la cuenta hasta que cierre todas las posiciones abiertas. Va a ser este lila. </t>
  </si>
  <si>
    <t xml:space="preserve">Al 21 de Agosto. </t>
  </si>
  <si>
    <t>SPYcualquier331</t>
  </si>
  <si>
    <t xml:space="preserve">Delta al Abrir: </t>
  </si>
  <si>
    <t>Delta al Abrir:</t>
  </si>
  <si>
    <t>QQQualquier272</t>
  </si>
  <si>
    <t xml:space="preserve">Ganancia máxima: Infinito    </t>
  </si>
  <si>
    <t>Pérdida máxima: 518</t>
  </si>
  <si>
    <t>Pérdida máxima: 565</t>
  </si>
  <si>
    <t>21/07/2020</t>
  </si>
  <si>
    <t xml:space="preserve">Hubiera ganado/perdido si abriera: </t>
  </si>
  <si>
    <t xml:space="preserve">Este siguiente sería una operación que se abrió sin que me dé cuenta. Pero el día de hoy 22/07/2020 cerré. De todas maneras, gané sólo 1 USD. </t>
  </si>
  <si>
    <t xml:space="preserve">Reseteo e cuenta a </t>
  </si>
  <si>
    <t>empezando. Reseteé mi cuenta en 2.000 USD.</t>
  </si>
  <si>
    <t>22/07/2020</t>
  </si>
  <si>
    <t xml:space="preserve">Esta operación salí en Breakeven por eso es como si fuera que no abrimos nada. La idea era proteger el capital con el stop loss que le pusimos al BPCS. </t>
  </si>
  <si>
    <t>BYND</t>
  </si>
  <si>
    <t xml:space="preserve">Anotar cuanto tuve antes de reseterar el saldo a 5000. </t>
  </si>
  <si>
    <t xml:space="preserve">Tenía 1915. </t>
  </si>
  <si>
    <t xml:space="preserve">O sea, 85 perdí.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</si>
</sst>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4" fontId="0" fillId="0" borderId="0" xfId="0" applyNumberFormat="1"/>
    <xf numFmtId="0" fontId="0" fillId="2" borderId="0" xfId="0" applyFill="1"/>
    <xf numFmtId="0" fontId="1" fillId="0" borderId="0" xfId="0" applyFont="1"/>
    <xf numFmtId="14" fontId="0" fillId="0" borderId="0" xfId="0" applyNumberFormat="1"/>
    <xf numFmtId="0" fontId="0" fillId="3" borderId="0" xfId="0" applyFill="1"/>
    <xf numFmtId="4" fontId="0" fillId="2" borderId="0" xfId="0" applyNumberFormat="1" applyFill="1"/>
    <xf numFmtId="0" fontId="0" fillId="4" borderId="0" xfId="0" applyFill="1"/>
    <xf numFmtId="10" fontId="0" fillId="0" borderId="0" xfId="0" applyNumberFormat="1"/>
    <xf numFmtId="10" fontId="0" fillId="3" borderId="0" xfId="0" applyNumberFormat="1" applyFill="1"/>
    <xf numFmtId="0" fontId="0" fillId="5" borderId="0" xfId="0" applyFill="1"/>
    <xf numFmtId="0" fontId="0" fillId="6" borderId="0" xfId="0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144322</xdr:rowOff>
    </xdr:from>
    <xdr:to>
      <xdr:col>20</xdr:col>
      <xdr:colOff>230814</xdr:colOff>
      <xdr:row>35</xdr:row>
      <xdr:rowOff>66675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4822"/>
          <a:ext cx="12422814" cy="6399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152400</xdr:rowOff>
    </xdr:from>
    <xdr:to>
      <xdr:col>16</xdr:col>
      <xdr:colOff>314325</xdr:colOff>
      <xdr:row>23</xdr:row>
      <xdr:rowOff>4165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42900"/>
          <a:ext cx="10058400" cy="4042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16</xdr:col>
      <xdr:colOff>304800</xdr:colOff>
      <xdr:row>54</xdr:row>
      <xdr:rowOff>28339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000"/>
          <a:ext cx="10058400" cy="53623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16</xdr:col>
      <xdr:colOff>304800</xdr:colOff>
      <xdr:row>83</xdr:row>
      <xdr:rowOff>83699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10058400" cy="52271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2</xdr:row>
      <xdr:rowOff>38099</xdr:rowOff>
    </xdr:from>
    <xdr:to>
      <xdr:col>13</xdr:col>
      <xdr:colOff>0</xdr:colOff>
      <xdr:row>29</xdr:row>
      <xdr:rowOff>89672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19099"/>
          <a:ext cx="9267825" cy="5195073"/>
        </a:xfrm>
        <a:prstGeom prst="rect">
          <a:avLst/>
        </a:prstGeom>
      </xdr:spPr>
    </xdr:pic>
    <xdr:clientData/>
  </xdr:twoCellAnchor>
  <xdr:twoCellAnchor editAs="oneCell">
    <xdr:from>
      <xdr:col>1</xdr:col>
      <xdr:colOff>16650</xdr:colOff>
      <xdr:row>31</xdr:row>
      <xdr:rowOff>16650</xdr:rowOff>
    </xdr:from>
    <xdr:to>
      <xdr:col>14</xdr:col>
      <xdr:colOff>169050</xdr:colOff>
      <xdr:row>62</xdr:row>
      <xdr:rowOff>159231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650" y="5922150"/>
          <a:ext cx="10058400" cy="6048081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65</xdr:row>
      <xdr:rowOff>85725</xdr:rowOff>
    </xdr:from>
    <xdr:to>
      <xdr:col>13</xdr:col>
      <xdr:colOff>714375</xdr:colOff>
      <xdr:row>94</xdr:row>
      <xdr:rowOff>49038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12468225"/>
          <a:ext cx="10058400" cy="54878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2</xdr:row>
      <xdr:rowOff>0</xdr:rowOff>
    </xdr:from>
    <xdr:to>
      <xdr:col>10</xdr:col>
      <xdr:colOff>570506</xdr:colOff>
      <xdr:row>19</xdr:row>
      <xdr:rowOff>180548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381000"/>
          <a:ext cx="7952381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22</xdr:row>
      <xdr:rowOff>92850</xdr:rowOff>
    </xdr:from>
    <xdr:to>
      <xdr:col>10</xdr:col>
      <xdr:colOff>425244</xdr:colOff>
      <xdr:row>44</xdr:row>
      <xdr:rowOff>149469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4283850"/>
          <a:ext cx="7847619" cy="42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131"/>
  <sheetViews>
    <sheetView tabSelected="1" topLeftCell="A115" workbookViewId="0">
      <selection activeCell="E135" sqref="E135"/>
    </sheetView>
  </sheetViews>
  <sheetFormatPr baseColWidth="10" defaultColWidth="9.140625" defaultRowHeight="15" x14ac:dyDescent="0.25"/>
  <cols>
    <col min="1" max="1" width="10.85546875" customWidth="1"/>
    <col min="2" max="2" width="12" customWidth="1"/>
    <col min="3" max="3" width="15.85546875" customWidth="1"/>
    <col min="6" max="6" width="11" customWidth="1"/>
    <col min="7" max="7" width="12.7109375" customWidth="1"/>
    <col min="8" max="10" width="11.28515625" customWidth="1"/>
    <col min="11" max="11" width="20.85546875" customWidth="1"/>
    <col min="12" max="12" width="16.42578125" customWidth="1"/>
    <col min="17" max="17" width="14.42578125" customWidth="1"/>
  </cols>
  <sheetData>
    <row r="1" spans="1:18" x14ac:dyDescent="0.25">
      <c r="A1" t="s">
        <v>10</v>
      </c>
    </row>
    <row r="3" spans="1:18" x14ac:dyDescent="0.25">
      <c r="A3" t="s">
        <v>7</v>
      </c>
      <c r="B3" t="s">
        <v>0</v>
      </c>
      <c r="C3" t="s">
        <v>5</v>
      </c>
      <c r="D3" t="s">
        <v>1</v>
      </c>
      <c r="E3" t="s">
        <v>73</v>
      </c>
      <c r="F3" t="s">
        <v>11</v>
      </c>
      <c r="G3" t="s">
        <v>2</v>
      </c>
      <c r="H3" t="s">
        <v>3</v>
      </c>
      <c r="I3" t="s">
        <v>12</v>
      </c>
      <c r="J3" t="s">
        <v>68</v>
      </c>
      <c r="K3" t="s">
        <v>4</v>
      </c>
      <c r="L3" t="s">
        <v>63</v>
      </c>
      <c r="M3" t="s">
        <v>13</v>
      </c>
    </row>
    <row r="4" spans="1:18" x14ac:dyDescent="0.25">
      <c r="A4" t="s">
        <v>8</v>
      </c>
      <c r="B4" t="s">
        <v>9</v>
      </c>
      <c r="D4">
        <v>2</v>
      </c>
      <c r="F4">
        <v>16.350000000000001</v>
      </c>
      <c r="I4">
        <v>2</v>
      </c>
      <c r="J4">
        <f>-D4*100*F4-I4</f>
        <v>-3272.0000000000005</v>
      </c>
      <c r="K4">
        <f>D5*100*(F5-F4)-4</f>
        <v>125.99999999999972</v>
      </c>
      <c r="O4" t="s">
        <v>61</v>
      </c>
      <c r="Q4" s="1">
        <v>4002424</v>
      </c>
      <c r="R4" t="s">
        <v>62</v>
      </c>
    </row>
    <row r="5" spans="1:18" x14ac:dyDescent="0.25">
      <c r="A5" t="s">
        <v>8</v>
      </c>
      <c r="B5" t="s">
        <v>9</v>
      </c>
      <c r="D5">
        <v>2</v>
      </c>
      <c r="F5">
        <v>17</v>
      </c>
      <c r="I5">
        <v>2</v>
      </c>
      <c r="J5">
        <f>D5*100*F5-I5</f>
        <v>3398</v>
      </c>
      <c r="L5" s="1">
        <f>L8-K4</f>
        <v>1000000</v>
      </c>
    </row>
    <row r="6" spans="1:18" x14ac:dyDescent="0.25">
      <c r="L6" s="1"/>
    </row>
    <row r="7" spans="1:18" x14ac:dyDescent="0.25">
      <c r="A7" s="4">
        <v>43956</v>
      </c>
      <c r="B7" t="s">
        <v>9</v>
      </c>
      <c r="D7">
        <v>5</v>
      </c>
      <c r="F7">
        <v>11.85</v>
      </c>
      <c r="I7">
        <v>5</v>
      </c>
      <c r="J7">
        <f>-D7*100*F7-I7</f>
        <v>-5930</v>
      </c>
      <c r="K7">
        <f>D8*100*(F8-F7)-2*I8</f>
        <v>39.999999999999822</v>
      </c>
      <c r="O7" t="s">
        <v>6</v>
      </c>
      <c r="Q7" s="1">
        <f>L12</f>
        <v>1000606</v>
      </c>
    </row>
    <row r="8" spans="1:18" x14ac:dyDescent="0.25">
      <c r="A8" s="4">
        <v>43956</v>
      </c>
      <c r="B8" t="s">
        <v>9</v>
      </c>
      <c r="D8">
        <v>5</v>
      </c>
      <c r="F8">
        <v>11.95</v>
      </c>
      <c r="I8">
        <v>5</v>
      </c>
      <c r="J8">
        <f>D8*100*F8-I8</f>
        <v>5970</v>
      </c>
      <c r="L8" s="1">
        <f>L10-K7</f>
        <v>1000126</v>
      </c>
    </row>
    <row r="9" spans="1:18" x14ac:dyDescent="0.25">
      <c r="L9" s="1"/>
    </row>
    <row r="10" spans="1:18" x14ac:dyDescent="0.25">
      <c r="A10" s="4">
        <v>43987</v>
      </c>
      <c r="B10" t="s">
        <v>66</v>
      </c>
      <c r="D10">
        <v>5</v>
      </c>
      <c r="F10">
        <v>0.9</v>
      </c>
      <c r="I10">
        <v>10</v>
      </c>
      <c r="J10">
        <v>440</v>
      </c>
      <c r="K10">
        <f>D10*100*F10-10</f>
        <v>440</v>
      </c>
      <c r="L10" s="1">
        <f>L12-K10</f>
        <v>1000166</v>
      </c>
    </row>
    <row r="11" spans="1:18" x14ac:dyDescent="0.25">
      <c r="L11" s="1"/>
    </row>
    <row r="12" spans="1:18" x14ac:dyDescent="0.25">
      <c r="A12" s="4">
        <v>43927</v>
      </c>
      <c r="B12" t="s">
        <v>67</v>
      </c>
      <c r="D12">
        <v>5</v>
      </c>
      <c r="F12">
        <v>0.02</v>
      </c>
      <c r="I12">
        <v>10</v>
      </c>
      <c r="J12">
        <v>0</v>
      </c>
      <c r="K12">
        <f>D12*100*F12-I12</f>
        <v>0</v>
      </c>
      <c r="L12" s="1">
        <v>1000606</v>
      </c>
    </row>
    <row r="13" spans="1:18" x14ac:dyDescent="0.25">
      <c r="K13">
        <f>SUM(K4:K12)</f>
        <v>605.99999999999955</v>
      </c>
    </row>
    <row r="16" spans="1:18" x14ac:dyDescent="0.25">
      <c r="A16" t="s">
        <v>64</v>
      </c>
    </row>
    <row r="17" spans="1:17" x14ac:dyDescent="0.25">
      <c r="A17" t="s">
        <v>65</v>
      </c>
    </row>
    <row r="19" spans="1:17" x14ac:dyDescent="0.25">
      <c r="A19" t="s">
        <v>69</v>
      </c>
    </row>
    <row r="20" spans="1:17" x14ac:dyDescent="0.25">
      <c r="A20" s="5" t="s">
        <v>7</v>
      </c>
      <c r="B20" s="5" t="s">
        <v>0</v>
      </c>
      <c r="C20" s="5" t="s">
        <v>5</v>
      </c>
      <c r="D20" s="5" t="s">
        <v>1</v>
      </c>
      <c r="E20" s="5" t="s">
        <v>73</v>
      </c>
      <c r="F20" s="5" t="s">
        <v>11</v>
      </c>
      <c r="G20" s="5" t="s">
        <v>2</v>
      </c>
      <c r="H20" s="5" t="s">
        <v>3</v>
      </c>
      <c r="I20" s="5" t="s">
        <v>12</v>
      </c>
      <c r="J20" s="5" t="s">
        <v>68</v>
      </c>
      <c r="K20" s="5" t="s">
        <v>4</v>
      </c>
      <c r="L20" s="5" t="s">
        <v>63</v>
      </c>
      <c r="M20" s="5" t="s">
        <v>13</v>
      </c>
    </row>
    <row r="21" spans="1:17" x14ac:dyDescent="0.25">
      <c r="A21" t="s">
        <v>72</v>
      </c>
      <c r="B21" t="s">
        <v>71</v>
      </c>
      <c r="D21">
        <v>1</v>
      </c>
      <c r="E21">
        <v>902.55</v>
      </c>
      <c r="F21">
        <v>895.85</v>
      </c>
      <c r="I21">
        <v>1</v>
      </c>
      <c r="J21">
        <f>D21*100*F21-I21</f>
        <v>89584</v>
      </c>
    </row>
    <row r="22" spans="1:17" x14ac:dyDescent="0.25">
      <c r="A22" t="s">
        <v>70</v>
      </c>
      <c r="B22" t="s">
        <v>71</v>
      </c>
      <c r="D22">
        <v>1</v>
      </c>
      <c r="E22" t="s">
        <v>74</v>
      </c>
      <c r="F22">
        <v>902.15</v>
      </c>
      <c r="I22">
        <v>1</v>
      </c>
      <c r="J22">
        <f>-D22*100*F22-I22</f>
        <v>-90216</v>
      </c>
      <c r="L22" s="1">
        <f>L12+J23</f>
        <v>999974</v>
      </c>
      <c r="M22">
        <v>-632</v>
      </c>
      <c r="P22" t="s">
        <v>75</v>
      </c>
    </row>
    <row r="23" spans="1:17" x14ac:dyDescent="0.25">
      <c r="J23">
        <f>SUM(J21:J22)</f>
        <v>-632</v>
      </c>
      <c r="O23" t="s">
        <v>76</v>
      </c>
      <c r="Q23" s="1">
        <v>3640396</v>
      </c>
    </row>
    <row r="24" spans="1:17" x14ac:dyDescent="0.25">
      <c r="A24" t="s">
        <v>77</v>
      </c>
    </row>
    <row r="25" spans="1:17" x14ac:dyDescent="0.25">
      <c r="A25" t="s">
        <v>78</v>
      </c>
      <c r="C25" s="1">
        <v>4004792</v>
      </c>
      <c r="M25">
        <v>-1</v>
      </c>
      <c r="N25" t="s">
        <v>83</v>
      </c>
    </row>
    <row r="26" spans="1:17" x14ac:dyDescent="0.25">
      <c r="A26" t="s">
        <v>79</v>
      </c>
      <c r="L26" s="1">
        <f>L22+M25</f>
        <v>999973</v>
      </c>
    </row>
    <row r="27" spans="1:17" x14ac:dyDescent="0.25">
      <c r="A27" t="s">
        <v>80</v>
      </c>
      <c r="C27" s="1">
        <v>1001198</v>
      </c>
    </row>
    <row r="29" spans="1:17" x14ac:dyDescent="0.25">
      <c r="A29" s="5" t="s">
        <v>7</v>
      </c>
      <c r="B29" s="5" t="s">
        <v>0</v>
      </c>
      <c r="C29" s="5" t="s">
        <v>5</v>
      </c>
      <c r="D29" s="5" t="s">
        <v>1</v>
      </c>
      <c r="E29" s="5" t="s">
        <v>73</v>
      </c>
      <c r="F29" s="5" t="s">
        <v>11</v>
      </c>
      <c r="G29" s="5" t="s">
        <v>2</v>
      </c>
      <c r="H29" s="5" t="s">
        <v>3</v>
      </c>
      <c r="I29" s="5" t="s">
        <v>12</v>
      </c>
      <c r="J29" s="5" t="s">
        <v>68</v>
      </c>
      <c r="K29" s="5" t="s">
        <v>4</v>
      </c>
      <c r="L29" s="5" t="s">
        <v>63</v>
      </c>
      <c r="M29" s="5" t="s">
        <v>13</v>
      </c>
    </row>
    <row r="30" spans="1:17" x14ac:dyDescent="0.25">
      <c r="A30" s="4">
        <v>44006</v>
      </c>
      <c r="B30" t="s">
        <v>81</v>
      </c>
      <c r="D30">
        <v>5</v>
      </c>
      <c r="F30">
        <v>2.4</v>
      </c>
      <c r="I30">
        <v>10</v>
      </c>
      <c r="J30">
        <f>D30*100*F30-I30</f>
        <v>1190</v>
      </c>
      <c r="K30">
        <f>D30*100*F30-10</f>
        <v>1190</v>
      </c>
      <c r="L30" s="1">
        <f>L26+K30</f>
        <v>1001163</v>
      </c>
    </row>
    <row r="31" spans="1:17" x14ac:dyDescent="0.25">
      <c r="A31" s="4"/>
      <c r="L31" s="1"/>
    </row>
    <row r="32" spans="1:17" x14ac:dyDescent="0.25">
      <c r="A32" s="4">
        <v>44006</v>
      </c>
      <c r="B32" t="s">
        <v>82</v>
      </c>
      <c r="D32">
        <v>5</v>
      </c>
      <c r="F32">
        <v>0.09</v>
      </c>
      <c r="I32">
        <v>10</v>
      </c>
      <c r="J32">
        <f>D32*100*F32-I32</f>
        <v>35</v>
      </c>
      <c r="K32">
        <f>D32*100*F32-10</f>
        <v>35</v>
      </c>
      <c r="L32" s="1">
        <f>L30+K32</f>
        <v>1001198</v>
      </c>
    </row>
    <row r="34" spans="1:12" x14ac:dyDescent="0.25">
      <c r="A34" t="s">
        <v>84</v>
      </c>
    </row>
    <row r="35" spans="1:12" x14ac:dyDescent="0.25">
      <c r="A35" t="s">
        <v>85</v>
      </c>
    </row>
    <row r="36" spans="1:12" x14ac:dyDescent="0.25">
      <c r="A36" t="s">
        <v>86</v>
      </c>
    </row>
    <row r="38" spans="1:12" x14ac:dyDescent="0.25">
      <c r="A38" t="s">
        <v>87</v>
      </c>
      <c r="C38">
        <v>245.76</v>
      </c>
    </row>
    <row r="39" spans="1:12" x14ac:dyDescent="0.25">
      <c r="A39" t="s">
        <v>90</v>
      </c>
      <c r="C39">
        <v>372.82</v>
      </c>
    </row>
    <row r="40" spans="1:12" x14ac:dyDescent="0.25">
      <c r="A40" t="s">
        <v>88</v>
      </c>
    </row>
    <row r="41" spans="1:12" x14ac:dyDescent="0.25">
      <c r="A41" t="s">
        <v>91</v>
      </c>
      <c r="C41">
        <v>242.04</v>
      </c>
    </row>
    <row r="42" spans="1:12" x14ac:dyDescent="0.25">
      <c r="A42" t="s">
        <v>89</v>
      </c>
      <c r="C42">
        <v>366.55</v>
      </c>
    </row>
    <row r="44" spans="1:12" x14ac:dyDescent="0.25">
      <c r="A44" t="s">
        <v>92</v>
      </c>
      <c r="C44">
        <f>460/500</f>
        <v>0.92</v>
      </c>
    </row>
    <row r="45" spans="1:12" x14ac:dyDescent="0.25">
      <c r="A45" t="s">
        <v>93</v>
      </c>
      <c r="C45">
        <f>45/500</f>
        <v>0.09</v>
      </c>
    </row>
    <row r="47" spans="1:12" x14ac:dyDescent="0.25">
      <c r="A47" t="s">
        <v>94</v>
      </c>
      <c r="C47">
        <f>131/500</f>
        <v>0.26200000000000001</v>
      </c>
    </row>
    <row r="48" spans="1:12" x14ac:dyDescent="0.25">
      <c r="A48" t="s">
        <v>95</v>
      </c>
      <c r="C48">
        <f>140/500</f>
        <v>0.28000000000000003</v>
      </c>
      <c r="L48" s="1">
        <f>L32+64</f>
        <v>1001262</v>
      </c>
    </row>
    <row r="50" spans="1:16" x14ac:dyDescent="0.25">
      <c r="A50" s="5" t="s">
        <v>7</v>
      </c>
      <c r="B50" s="5" t="s">
        <v>0</v>
      </c>
      <c r="C50" s="5" t="s">
        <v>5</v>
      </c>
      <c r="D50" s="5" t="s">
        <v>1</v>
      </c>
      <c r="E50" s="5" t="s">
        <v>73</v>
      </c>
      <c r="F50" s="5" t="s">
        <v>11</v>
      </c>
      <c r="G50" s="5" t="s">
        <v>2</v>
      </c>
      <c r="H50" s="5" t="s">
        <v>3</v>
      </c>
      <c r="I50" s="5" t="s">
        <v>12</v>
      </c>
      <c r="J50" s="5" t="s">
        <v>68</v>
      </c>
      <c r="K50" s="5" t="s">
        <v>101</v>
      </c>
      <c r="L50" s="5" t="s">
        <v>63</v>
      </c>
      <c r="M50" s="5" t="s">
        <v>13</v>
      </c>
    </row>
    <row r="51" spans="1:16" x14ac:dyDescent="0.25">
      <c r="A51" s="4">
        <v>44036</v>
      </c>
      <c r="B51" t="s">
        <v>67</v>
      </c>
      <c r="D51">
        <v>1</v>
      </c>
      <c r="F51">
        <v>0.67</v>
      </c>
      <c r="I51">
        <v>1</v>
      </c>
      <c r="J51">
        <f>D51*100*F51</f>
        <v>67</v>
      </c>
      <c r="K51">
        <f>1</f>
        <v>1</v>
      </c>
      <c r="L51" s="1"/>
      <c r="M51">
        <f>J52-J51-K51-K52</f>
        <v>64</v>
      </c>
    </row>
    <row r="52" spans="1:16" x14ac:dyDescent="0.25">
      <c r="A52" s="4">
        <v>44037</v>
      </c>
      <c r="B52" t="s">
        <v>67</v>
      </c>
      <c r="D52">
        <v>1</v>
      </c>
      <c r="F52">
        <v>1.33</v>
      </c>
      <c r="I52">
        <v>1</v>
      </c>
      <c r="J52">
        <f>D52*100*F52</f>
        <v>133</v>
      </c>
      <c r="K52">
        <f>1</f>
        <v>1</v>
      </c>
      <c r="L52" s="1">
        <f>L32+M51</f>
        <v>1001262</v>
      </c>
    </row>
    <row r="53" spans="1:16" x14ac:dyDescent="0.25">
      <c r="A53" t="s">
        <v>96</v>
      </c>
    </row>
    <row r="54" spans="1:16" x14ac:dyDescent="0.25">
      <c r="A54" s="5" t="s">
        <v>7</v>
      </c>
      <c r="B54" s="5" t="s">
        <v>0</v>
      </c>
      <c r="C54" s="5" t="s">
        <v>5</v>
      </c>
      <c r="D54" s="5" t="s">
        <v>1</v>
      </c>
      <c r="E54" s="5" t="s">
        <v>73</v>
      </c>
      <c r="F54" s="5" t="s">
        <v>11</v>
      </c>
      <c r="G54" s="5" t="s">
        <v>2</v>
      </c>
      <c r="H54" s="5" t="s">
        <v>3</v>
      </c>
      <c r="I54" s="5" t="s">
        <v>12</v>
      </c>
      <c r="J54" s="5" t="s">
        <v>68</v>
      </c>
      <c r="K54" s="5" t="s">
        <v>101</v>
      </c>
      <c r="L54" s="5" t="s">
        <v>63</v>
      </c>
      <c r="M54" s="5" t="s">
        <v>13</v>
      </c>
    </row>
    <row r="55" spans="1:16" x14ac:dyDescent="0.25">
      <c r="A55" s="4">
        <v>44013</v>
      </c>
      <c r="B55" t="s">
        <v>97</v>
      </c>
      <c r="D55">
        <v>5</v>
      </c>
      <c r="F55">
        <v>0.02</v>
      </c>
      <c r="I55">
        <v>10</v>
      </c>
      <c r="J55">
        <f>D55*100*F55-I55</f>
        <v>0</v>
      </c>
      <c r="K55">
        <f>D55*100*F55-10</f>
        <v>0</v>
      </c>
      <c r="L55" s="1">
        <f>L51+K55</f>
        <v>0</v>
      </c>
    </row>
    <row r="56" spans="1:16" x14ac:dyDescent="0.25">
      <c r="A56" s="4"/>
      <c r="L56" s="1"/>
    </row>
    <row r="57" spans="1:16" x14ac:dyDescent="0.25">
      <c r="A57" s="5" t="s">
        <v>7</v>
      </c>
      <c r="B57" s="5" t="s">
        <v>0</v>
      </c>
      <c r="C57" s="5" t="s">
        <v>5</v>
      </c>
      <c r="D57" s="5" t="s">
        <v>1</v>
      </c>
      <c r="E57" s="5" t="s">
        <v>73</v>
      </c>
      <c r="F57" s="5" t="s">
        <v>11</v>
      </c>
      <c r="G57" s="5" t="s">
        <v>2</v>
      </c>
      <c r="H57" s="5" t="s">
        <v>3</v>
      </c>
      <c r="I57" s="5" t="s">
        <v>12</v>
      </c>
      <c r="J57" s="5" t="s">
        <v>68</v>
      </c>
      <c r="K57" s="5" t="s">
        <v>101</v>
      </c>
      <c r="L57" s="5" t="s">
        <v>63</v>
      </c>
      <c r="M57" s="5" t="s">
        <v>13</v>
      </c>
    </row>
    <row r="58" spans="1:16" x14ac:dyDescent="0.25">
      <c r="A58" s="4">
        <v>44018</v>
      </c>
      <c r="B58" t="s">
        <v>97</v>
      </c>
      <c r="C58" t="s">
        <v>98</v>
      </c>
      <c r="D58">
        <v>1</v>
      </c>
      <c r="F58">
        <v>6.95</v>
      </c>
      <c r="I58">
        <v>1</v>
      </c>
      <c r="J58">
        <f>D58*100*F58</f>
        <v>695</v>
      </c>
      <c r="K58">
        <f>D59*100*(F59-F58)-I58-I59</f>
        <v>23</v>
      </c>
      <c r="L58" s="1">
        <f>L52+K58</f>
        <v>1001285</v>
      </c>
    </row>
    <row r="59" spans="1:16" x14ac:dyDescent="0.25">
      <c r="A59" s="4">
        <v>44019</v>
      </c>
      <c r="B59" t="s">
        <v>97</v>
      </c>
      <c r="C59" t="s">
        <v>100</v>
      </c>
      <c r="D59">
        <v>1</v>
      </c>
      <c r="F59">
        <v>7.2</v>
      </c>
      <c r="I59">
        <v>1</v>
      </c>
      <c r="J59">
        <f>D59*100*F59-K59</f>
        <v>720</v>
      </c>
      <c r="L59" s="1"/>
    </row>
    <row r="60" spans="1:16" x14ac:dyDescent="0.25">
      <c r="A60" s="4"/>
      <c r="L60" s="1"/>
    </row>
    <row r="61" spans="1:16" x14ac:dyDescent="0.25">
      <c r="A61" s="4">
        <v>44018</v>
      </c>
      <c r="B61" t="s">
        <v>97</v>
      </c>
      <c r="C61" t="s">
        <v>99</v>
      </c>
      <c r="D61">
        <v>5</v>
      </c>
      <c r="F61">
        <v>9.6</v>
      </c>
      <c r="I61">
        <v>5</v>
      </c>
      <c r="J61">
        <f>D61*100*F61</f>
        <v>4800</v>
      </c>
      <c r="K61">
        <f>D62*100*(F62-F61)-I61-I62</f>
        <v>240</v>
      </c>
      <c r="L61" s="1">
        <f>L58+K61</f>
        <v>1001525</v>
      </c>
    </row>
    <row r="62" spans="1:16" x14ac:dyDescent="0.25">
      <c r="A62" s="4">
        <v>44019</v>
      </c>
      <c r="B62" t="s">
        <v>97</v>
      </c>
      <c r="C62" t="s">
        <v>100</v>
      </c>
      <c r="D62">
        <v>5</v>
      </c>
      <c r="F62">
        <v>10.1</v>
      </c>
      <c r="I62">
        <v>5</v>
      </c>
      <c r="J62">
        <f>D62*100*F62</f>
        <v>5050</v>
      </c>
      <c r="L62" s="1"/>
    </row>
    <row r="63" spans="1:16" x14ac:dyDescent="0.25">
      <c r="A63" s="4"/>
      <c r="L63" s="1"/>
      <c r="P63">
        <v>1001551</v>
      </c>
    </row>
    <row r="64" spans="1:16" x14ac:dyDescent="0.25">
      <c r="A64" s="4">
        <v>44018</v>
      </c>
      <c r="B64" t="s">
        <v>97</v>
      </c>
      <c r="C64" t="s">
        <v>98</v>
      </c>
      <c r="D64">
        <v>1</v>
      </c>
      <c r="F64">
        <v>9.6</v>
      </c>
      <c r="I64">
        <v>1</v>
      </c>
      <c r="J64">
        <f t="shared" ref="J64" si="0">D64*100*F64-K64</f>
        <v>912</v>
      </c>
      <c r="K64">
        <f>D65*100*(F65-F64)-I64-I65</f>
        <v>48</v>
      </c>
      <c r="L64" s="1">
        <f>L61+K64</f>
        <v>1001573</v>
      </c>
      <c r="P64" s="1">
        <f>L64-P63</f>
        <v>22</v>
      </c>
    </row>
    <row r="65" spans="1:17" x14ac:dyDescent="0.25">
      <c r="A65" s="4">
        <v>44018</v>
      </c>
      <c r="B65" t="s">
        <v>97</v>
      </c>
      <c r="C65" t="s">
        <v>98</v>
      </c>
      <c r="D65">
        <v>1</v>
      </c>
      <c r="F65">
        <v>10.1</v>
      </c>
      <c r="I65">
        <v>1</v>
      </c>
      <c r="J65">
        <f t="shared" ref="J65" si="1">D65*100*F65-K65</f>
        <v>1010</v>
      </c>
      <c r="L65" s="1"/>
    </row>
    <row r="66" spans="1:17" x14ac:dyDescent="0.25">
      <c r="A66" s="4"/>
      <c r="L66" s="1"/>
    </row>
    <row r="67" spans="1:17" x14ac:dyDescent="0.25">
      <c r="A67" s="4"/>
      <c r="B67" t="s">
        <v>102</v>
      </c>
      <c r="L67" s="1"/>
      <c r="Q67">
        <v>1001573</v>
      </c>
    </row>
    <row r="68" spans="1:17" x14ac:dyDescent="0.25">
      <c r="B68" t="s">
        <v>103</v>
      </c>
      <c r="E68" t="s">
        <v>104</v>
      </c>
    </row>
    <row r="69" spans="1:17" x14ac:dyDescent="0.25">
      <c r="B69" t="s">
        <v>105</v>
      </c>
    </row>
    <row r="70" spans="1:17" x14ac:dyDescent="0.25">
      <c r="B70" t="s">
        <v>82</v>
      </c>
      <c r="C70" t="s">
        <v>98</v>
      </c>
      <c r="D70">
        <v>2</v>
      </c>
      <c r="F70">
        <v>1.03</v>
      </c>
      <c r="I70">
        <v>2</v>
      </c>
      <c r="J70">
        <f>D70*100*F70*-1</f>
        <v>-206</v>
      </c>
      <c r="K70">
        <f>D71*100*(F71-F70)-D70-D71</f>
        <v>-160</v>
      </c>
      <c r="O70">
        <f>K73-K70</f>
        <v>298</v>
      </c>
    </row>
    <row r="71" spans="1:17" x14ac:dyDescent="0.25">
      <c r="B71" t="s">
        <v>82</v>
      </c>
      <c r="C71" t="s">
        <v>100</v>
      </c>
      <c r="D71">
        <v>2</v>
      </c>
      <c r="F71">
        <v>0.25</v>
      </c>
      <c r="I71">
        <v>2</v>
      </c>
      <c r="J71">
        <f>D71*100*F71-K71</f>
        <v>50</v>
      </c>
    </row>
    <row r="72" spans="1:17" x14ac:dyDescent="0.25">
      <c r="B72" t="s">
        <v>106</v>
      </c>
    </row>
    <row r="73" spans="1:17" x14ac:dyDescent="0.25">
      <c r="B73" t="s">
        <v>82</v>
      </c>
      <c r="C73" t="s">
        <v>98</v>
      </c>
      <c r="D73">
        <v>2</v>
      </c>
      <c r="F73">
        <v>1.31</v>
      </c>
      <c r="I73">
        <v>2</v>
      </c>
      <c r="J73">
        <f>D73*100*F73</f>
        <v>262</v>
      </c>
      <c r="K73">
        <f>D74*100*(F74-F73)*-1-D73-D74</f>
        <v>138.00000000000003</v>
      </c>
    </row>
    <row r="74" spans="1:17" x14ac:dyDescent="0.25">
      <c r="B74" t="s">
        <v>82</v>
      </c>
      <c r="C74" t="s">
        <v>100</v>
      </c>
      <c r="D74">
        <v>2</v>
      </c>
      <c r="F74">
        <v>0.6</v>
      </c>
      <c r="I74">
        <v>2</v>
      </c>
      <c r="J74">
        <f>D74*100*F74*-1</f>
        <v>-120</v>
      </c>
      <c r="L74" s="6">
        <f>L64+K70+K73</f>
        <v>1001551</v>
      </c>
    </row>
    <row r="76" spans="1:17" x14ac:dyDescent="0.25">
      <c r="A76" t="s">
        <v>108</v>
      </c>
    </row>
    <row r="78" spans="1:17" x14ac:dyDescent="0.25">
      <c r="B78" t="s">
        <v>110</v>
      </c>
      <c r="D78">
        <v>0.02</v>
      </c>
    </row>
    <row r="79" spans="1:17" x14ac:dyDescent="0.25">
      <c r="B79" t="s">
        <v>109</v>
      </c>
      <c r="D79">
        <v>3.4000000000000002E-2</v>
      </c>
    </row>
    <row r="80" spans="1:17" x14ac:dyDescent="0.25">
      <c r="B80" t="s">
        <v>111</v>
      </c>
      <c r="D80">
        <v>4.5999999999999999E-2</v>
      </c>
      <c r="O80" t="s">
        <v>113</v>
      </c>
    </row>
    <row r="81" spans="1:15" x14ac:dyDescent="0.25">
      <c r="B81" t="s">
        <v>112</v>
      </c>
      <c r="D81">
        <v>0.05</v>
      </c>
      <c r="O81">
        <v>1001536</v>
      </c>
    </row>
    <row r="82" spans="1:15" x14ac:dyDescent="0.25">
      <c r="A82" s="5" t="s">
        <v>7</v>
      </c>
      <c r="B82" s="5" t="s">
        <v>0</v>
      </c>
      <c r="C82" s="5" t="s">
        <v>5</v>
      </c>
      <c r="D82" s="5" t="s">
        <v>1</v>
      </c>
      <c r="E82" s="5" t="s">
        <v>73</v>
      </c>
      <c r="F82" s="5" t="s">
        <v>11</v>
      </c>
      <c r="G82" s="5" t="s">
        <v>2</v>
      </c>
      <c r="H82" s="5" t="s">
        <v>3</v>
      </c>
      <c r="I82" s="5" t="s">
        <v>12</v>
      </c>
      <c r="J82" s="5" t="s">
        <v>68</v>
      </c>
      <c r="K82" s="5" t="s">
        <v>101</v>
      </c>
      <c r="L82" s="5" t="s">
        <v>63</v>
      </c>
      <c r="M82" s="5" t="s">
        <v>13</v>
      </c>
    </row>
    <row r="83" spans="1:15" x14ac:dyDescent="0.25">
      <c r="B83" t="s">
        <v>71</v>
      </c>
      <c r="D83">
        <v>5</v>
      </c>
      <c r="F83">
        <v>0.05</v>
      </c>
      <c r="I83">
        <v>5</v>
      </c>
      <c r="J83">
        <f>D83*100*F83*-1</f>
        <v>-25</v>
      </c>
      <c r="K83">
        <f>D84*100*(F84-F83)-D83-D84</f>
        <v>-18</v>
      </c>
      <c r="L83" s="1">
        <f>L74+K83</f>
        <v>1001533</v>
      </c>
    </row>
    <row r="84" spans="1:15" x14ac:dyDescent="0.25">
      <c r="B84" t="s">
        <v>71</v>
      </c>
      <c r="D84">
        <v>5</v>
      </c>
      <c r="F84">
        <v>3.4000000000000002E-2</v>
      </c>
      <c r="I84">
        <v>5</v>
      </c>
      <c r="J84">
        <f>D84*100*F84-K84</f>
        <v>17</v>
      </c>
    </row>
    <row r="86" spans="1:15" x14ac:dyDescent="0.25">
      <c r="B86" t="s">
        <v>71</v>
      </c>
      <c r="D86">
        <v>5</v>
      </c>
      <c r="F86">
        <v>4.5999999999999999E-2</v>
      </c>
      <c r="I86">
        <v>5</v>
      </c>
      <c r="J86">
        <f>D86*100*F86*-1</f>
        <v>-23</v>
      </c>
      <c r="K86">
        <f>D87*100*(F87-F86)*-1-D86-D87</f>
        <v>3</v>
      </c>
      <c r="L86" s="1">
        <f>L83+K86</f>
        <v>1001536</v>
      </c>
    </row>
    <row r="87" spans="1:15" x14ac:dyDescent="0.25">
      <c r="B87" t="s">
        <v>71</v>
      </c>
      <c r="D87">
        <v>5</v>
      </c>
      <c r="F87">
        <v>0.02</v>
      </c>
      <c r="I87">
        <v>5</v>
      </c>
      <c r="J87">
        <f>D87*100*F87-K87</f>
        <v>10</v>
      </c>
    </row>
    <row r="89" spans="1:15" x14ac:dyDescent="0.25">
      <c r="A89" t="s">
        <v>114</v>
      </c>
    </row>
    <row r="90" spans="1:15" x14ac:dyDescent="0.25">
      <c r="A90" s="5" t="s">
        <v>7</v>
      </c>
      <c r="B90" s="5" t="s">
        <v>0</v>
      </c>
      <c r="C90" s="5" t="s">
        <v>5</v>
      </c>
      <c r="D90" s="5" t="s">
        <v>1</v>
      </c>
      <c r="E90" s="5" t="s">
        <v>73</v>
      </c>
      <c r="F90" s="5" t="s">
        <v>11</v>
      </c>
      <c r="G90" s="5" t="s">
        <v>2</v>
      </c>
      <c r="H90" s="5" t="s">
        <v>3</v>
      </c>
      <c r="I90" s="5" t="s">
        <v>12</v>
      </c>
      <c r="J90" s="5" t="s">
        <v>68</v>
      </c>
      <c r="K90" s="5" t="s">
        <v>101</v>
      </c>
      <c r="L90" s="5" t="s">
        <v>63</v>
      </c>
      <c r="M90" s="5" t="s">
        <v>13</v>
      </c>
      <c r="O90" s="5" t="s">
        <v>113</v>
      </c>
    </row>
    <row r="91" spans="1:15" x14ac:dyDescent="0.25">
      <c r="B91" t="s">
        <v>97</v>
      </c>
      <c r="D91">
        <v>5</v>
      </c>
      <c r="F91">
        <v>0.08</v>
      </c>
      <c r="I91">
        <v>5</v>
      </c>
      <c r="K91">
        <f>D91*100*F91-I91</f>
        <v>35</v>
      </c>
      <c r="L91" s="1">
        <f>L86+K91</f>
        <v>1001571</v>
      </c>
    </row>
    <row r="92" spans="1:15" x14ac:dyDescent="0.25">
      <c r="A92" t="s">
        <v>116</v>
      </c>
      <c r="C92">
        <v>0.11</v>
      </c>
      <c r="F92" t="s">
        <v>117</v>
      </c>
      <c r="H92" s="7">
        <f>1-C92</f>
        <v>0.89</v>
      </c>
      <c r="O92">
        <v>1001986</v>
      </c>
    </row>
    <row r="93" spans="1:15" x14ac:dyDescent="0.25">
      <c r="B93" t="s">
        <v>67</v>
      </c>
      <c r="D93">
        <v>5</v>
      </c>
      <c r="F93">
        <v>0.84</v>
      </c>
      <c r="I93">
        <v>5</v>
      </c>
      <c r="K93">
        <f>D93*100*F93-I93</f>
        <v>415</v>
      </c>
      <c r="L93" s="1">
        <f>L91+K93</f>
        <v>1001986</v>
      </c>
    </row>
    <row r="94" spans="1:15" x14ac:dyDescent="0.25">
      <c r="A94" t="s">
        <v>115</v>
      </c>
      <c r="C94">
        <v>0.04</v>
      </c>
      <c r="F94" t="s">
        <v>117</v>
      </c>
      <c r="H94" s="7">
        <f>1-C94</f>
        <v>0.96</v>
      </c>
    </row>
    <row r="96" spans="1:15" x14ac:dyDescent="0.25">
      <c r="A96" t="s">
        <v>118</v>
      </c>
    </row>
    <row r="97" spans="1:15" x14ac:dyDescent="0.25">
      <c r="A97" t="s">
        <v>122</v>
      </c>
    </row>
    <row r="98" spans="1:15" x14ac:dyDescent="0.25">
      <c r="A98" t="s">
        <v>119</v>
      </c>
    </row>
    <row r="99" spans="1:15" x14ac:dyDescent="0.25">
      <c r="A99" t="s">
        <v>120</v>
      </c>
    </row>
    <row r="100" spans="1:15" x14ac:dyDescent="0.25">
      <c r="A100" t="s">
        <v>121</v>
      </c>
    </row>
    <row r="101" spans="1:15" x14ac:dyDescent="0.25">
      <c r="A101" t="s">
        <v>144</v>
      </c>
    </row>
    <row r="102" spans="1:15" x14ac:dyDescent="0.25">
      <c r="A102" s="2" t="s">
        <v>123</v>
      </c>
      <c r="B102" s="2"/>
      <c r="C102" s="2"/>
      <c r="D102" s="2"/>
      <c r="E102" s="2"/>
      <c r="F102" s="2"/>
      <c r="G102" s="2"/>
      <c r="H102" s="2"/>
      <c r="I102" s="2"/>
      <c r="J102" s="2"/>
      <c r="K102" s="2"/>
    </row>
    <row r="103" spans="1:15" x14ac:dyDescent="0.25">
      <c r="B103">
        <v>125</v>
      </c>
      <c r="C103">
        <v>4875</v>
      </c>
      <c r="D103" s="8">
        <f>B103/C103</f>
        <v>2.564102564102564E-2</v>
      </c>
      <c r="F103" t="s">
        <v>124</v>
      </c>
    </row>
    <row r="104" spans="1:15" x14ac:dyDescent="0.25">
      <c r="B104">
        <v>1450</v>
      </c>
      <c r="C104">
        <v>8550</v>
      </c>
      <c r="D104" s="9">
        <f>B104/C104</f>
        <v>0.16959064327485379</v>
      </c>
      <c r="F104" t="s">
        <v>125</v>
      </c>
    </row>
    <row r="105" spans="1:15" x14ac:dyDescent="0.25">
      <c r="B105">
        <v>475</v>
      </c>
      <c r="C105">
        <v>4525</v>
      </c>
      <c r="D105" s="9">
        <f>B105/C105</f>
        <v>0.10497237569060773</v>
      </c>
      <c r="F105" t="s">
        <v>126</v>
      </c>
    </row>
    <row r="106" spans="1:15" x14ac:dyDescent="0.25">
      <c r="B106">
        <v>1040</v>
      </c>
      <c r="C106">
        <v>1460</v>
      </c>
      <c r="D106" s="9">
        <f>B106/C106</f>
        <v>0.71232876712328763</v>
      </c>
      <c r="F106" t="s">
        <v>127</v>
      </c>
    </row>
    <row r="107" spans="1:15" x14ac:dyDescent="0.25">
      <c r="B107">
        <v>170</v>
      </c>
      <c r="C107">
        <v>1330</v>
      </c>
      <c r="D107" s="9">
        <f>B107/C107</f>
        <v>0.12781954887218044</v>
      </c>
      <c r="F107" t="s">
        <v>128</v>
      </c>
    </row>
    <row r="108" spans="1:15" x14ac:dyDescent="0.25">
      <c r="F108" t="s">
        <v>129</v>
      </c>
    </row>
    <row r="110" spans="1:15" x14ac:dyDescent="0.25">
      <c r="A110" t="s">
        <v>130</v>
      </c>
    </row>
    <row r="111" spans="1:15" x14ac:dyDescent="0.25">
      <c r="A111" t="s">
        <v>131</v>
      </c>
      <c r="I111" t="s">
        <v>132</v>
      </c>
      <c r="K111" s="11" t="s">
        <v>141</v>
      </c>
      <c r="L111" s="11"/>
    </row>
    <row r="112" spans="1:15" x14ac:dyDescent="0.25">
      <c r="A112" s="10" t="s">
        <v>7</v>
      </c>
      <c r="B112" s="10" t="s">
        <v>0</v>
      </c>
      <c r="C112" s="10" t="s">
        <v>5</v>
      </c>
      <c r="D112" s="10" t="s">
        <v>1</v>
      </c>
      <c r="E112" s="10" t="s">
        <v>73</v>
      </c>
      <c r="F112" s="10" t="s">
        <v>11</v>
      </c>
      <c r="G112" s="10" t="s">
        <v>2</v>
      </c>
      <c r="H112" s="10" t="s">
        <v>3</v>
      </c>
      <c r="I112" s="10" t="s">
        <v>12</v>
      </c>
      <c r="J112" s="10" t="s">
        <v>68</v>
      </c>
      <c r="K112" s="10" t="s">
        <v>101</v>
      </c>
      <c r="L112" s="10" t="s">
        <v>63</v>
      </c>
      <c r="M112" s="10" t="s">
        <v>13</v>
      </c>
      <c r="N112" s="10"/>
      <c r="O112" s="10" t="s">
        <v>113</v>
      </c>
    </row>
    <row r="113" spans="1:23" x14ac:dyDescent="0.25">
      <c r="A113" t="s">
        <v>140</v>
      </c>
      <c r="B113" t="s">
        <v>67</v>
      </c>
      <c r="C113" t="s">
        <v>133</v>
      </c>
      <c r="D113">
        <v>1</v>
      </c>
      <c r="F113">
        <v>5.18</v>
      </c>
      <c r="I113">
        <v>1</v>
      </c>
      <c r="Q113" t="s">
        <v>134</v>
      </c>
      <c r="R113">
        <v>0.42</v>
      </c>
      <c r="T113" t="s">
        <v>137</v>
      </c>
      <c r="W113" t="s">
        <v>138</v>
      </c>
    </row>
    <row r="115" spans="1:23" x14ac:dyDescent="0.25">
      <c r="A115" t="s">
        <v>140</v>
      </c>
      <c r="B115" t="s">
        <v>81</v>
      </c>
      <c r="C115" t="s">
        <v>136</v>
      </c>
      <c r="D115">
        <v>1</v>
      </c>
      <c r="F115">
        <v>5.65</v>
      </c>
      <c r="I115">
        <v>1</v>
      </c>
      <c r="Q115" t="s">
        <v>135</v>
      </c>
      <c r="R115">
        <v>0.41</v>
      </c>
      <c r="T115" t="s">
        <v>137</v>
      </c>
      <c r="W115" t="s">
        <v>139</v>
      </c>
    </row>
    <row r="119" spans="1:23" x14ac:dyDescent="0.25">
      <c r="A119" t="s">
        <v>143</v>
      </c>
    </row>
    <row r="120" spans="1:23" x14ac:dyDescent="0.25">
      <c r="A120" t="s">
        <v>142</v>
      </c>
    </row>
    <row r="121" spans="1:23" x14ac:dyDescent="0.25">
      <c r="A121" s="5" t="s">
        <v>7</v>
      </c>
      <c r="B121" s="5" t="s">
        <v>0</v>
      </c>
      <c r="C121" s="5" t="s">
        <v>5</v>
      </c>
      <c r="D121" s="5" t="s">
        <v>1</v>
      </c>
      <c r="E121" s="5" t="s">
        <v>73</v>
      </c>
      <c r="F121" s="5" t="s">
        <v>11</v>
      </c>
      <c r="G121" s="5" t="s">
        <v>2</v>
      </c>
      <c r="H121" s="5" t="s">
        <v>3</v>
      </c>
      <c r="I121" s="5" t="s">
        <v>12</v>
      </c>
      <c r="J121" s="5" t="s">
        <v>68</v>
      </c>
      <c r="K121" s="5" t="s">
        <v>101</v>
      </c>
      <c r="L121" s="5" t="s">
        <v>63</v>
      </c>
      <c r="M121" s="5" t="s">
        <v>13</v>
      </c>
      <c r="O121" s="5" t="s">
        <v>113</v>
      </c>
    </row>
    <row r="122" spans="1:23" x14ac:dyDescent="0.25">
      <c r="A122" s="4" t="s">
        <v>140</v>
      </c>
      <c r="B122" t="s">
        <v>81</v>
      </c>
      <c r="D122">
        <v>1</v>
      </c>
      <c r="F122">
        <v>5.0199999999999996</v>
      </c>
      <c r="I122">
        <v>1</v>
      </c>
      <c r="J122">
        <f>(D122*100*F122)*-1</f>
        <v>-501.99999999999994</v>
      </c>
      <c r="K122">
        <f>J122+J123</f>
        <v>2.0000000000000568</v>
      </c>
      <c r="L122" s="1">
        <f>K122-1-1</f>
        <v>5.6843418860808015E-14</v>
      </c>
      <c r="O122">
        <v>1677</v>
      </c>
      <c r="P122">
        <f>2000-O122</f>
        <v>323</v>
      </c>
    </row>
    <row r="123" spans="1:23" x14ac:dyDescent="0.25">
      <c r="A123" t="s">
        <v>145</v>
      </c>
      <c r="B123" t="s">
        <v>81</v>
      </c>
      <c r="D123">
        <v>1</v>
      </c>
      <c r="F123">
        <v>5.04</v>
      </c>
      <c r="I123">
        <v>1</v>
      </c>
      <c r="J123">
        <f>D123*100*F123</f>
        <v>504</v>
      </c>
    </row>
    <row r="125" spans="1:23" x14ac:dyDescent="0.25">
      <c r="B125" t="s">
        <v>146</v>
      </c>
    </row>
    <row r="127" spans="1:23" x14ac:dyDescent="0.25">
      <c r="A127" s="5" t="s">
        <v>7</v>
      </c>
      <c r="B127" s="5" t="s">
        <v>0</v>
      </c>
      <c r="C127" s="5" t="s">
        <v>5</v>
      </c>
      <c r="D127" s="5" t="s">
        <v>1</v>
      </c>
      <c r="E127" s="5" t="s">
        <v>73</v>
      </c>
      <c r="F127" s="5" t="s">
        <v>11</v>
      </c>
      <c r="G127" s="5" t="s">
        <v>2</v>
      </c>
      <c r="H127" s="5" t="s">
        <v>3</v>
      </c>
      <c r="I127" s="5" t="s">
        <v>12</v>
      </c>
      <c r="J127" s="5" t="s">
        <v>68</v>
      </c>
      <c r="K127" s="5" t="s">
        <v>101</v>
      </c>
      <c r="L127" s="5" t="s">
        <v>63</v>
      </c>
      <c r="M127" s="5" t="s">
        <v>13</v>
      </c>
      <c r="O127" s="5" t="s">
        <v>113</v>
      </c>
    </row>
    <row r="128" spans="1:23" x14ac:dyDescent="0.25">
      <c r="A128" s="4" t="s">
        <v>140</v>
      </c>
      <c r="B128" t="s">
        <v>147</v>
      </c>
      <c r="D128">
        <v>5</v>
      </c>
      <c r="F128">
        <v>0.38</v>
      </c>
      <c r="I128">
        <v>5</v>
      </c>
      <c r="J128">
        <f>F128*D128*100</f>
        <v>190</v>
      </c>
      <c r="L128" s="1"/>
      <c r="O128">
        <v>1677</v>
      </c>
    </row>
    <row r="129" spans="1:4" x14ac:dyDescent="0.25">
      <c r="D129">
        <v>5</v>
      </c>
    </row>
    <row r="130" spans="1:4" x14ac:dyDescent="0.25">
      <c r="A130" t="s">
        <v>149</v>
      </c>
      <c r="C130" t="s">
        <v>150</v>
      </c>
    </row>
    <row r="131" spans="1:4" x14ac:dyDescent="0.25">
      <c r="A131" t="s">
        <v>148</v>
      </c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9"/>
  <sheetViews>
    <sheetView topLeftCell="A10" workbookViewId="0">
      <selection activeCell="A39" sqref="A39"/>
    </sheetView>
  </sheetViews>
  <sheetFormatPr baseColWidth="10" defaultColWidth="9.140625" defaultRowHeight="15" x14ac:dyDescent="0.25"/>
  <sheetData>
    <row r="1" spans="1:1" x14ac:dyDescent="0.25">
      <c r="A1" t="s">
        <v>39</v>
      </c>
    </row>
    <row r="37" spans="1:1" x14ac:dyDescent="0.25">
      <c r="A37" t="s">
        <v>14</v>
      </c>
    </row>
    <row r="38" spans="1:1" x14ac:dyDescent="0.25">
      <c r="A38" t="s">
        <v>15</v>
      </c>
    </row>
    <row r="39" spans="1:1" x14ac:dyDescent="0.25">
      <c r="A39" t="s">
        <v>107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5"/>
  <sheetViews>
    <sheetView workbookViewId="0">
      <selection activeCell="S79" sqref="S79"/>
    </sheetView>
  </sheetViews>
  <sheetFormatPr baseColWidth="10" defaultColWidth="9.140625" defaultRowHeight="15" x14ac:dyDescent="0.25"/>
  <sheetData>
    <row r="1" spans="1:21" x14ac:dyDescent="0.25">
      <c r="A1" t="s">
        <v>38</v>
      </c>
    </row>
    <row r="3" spans="1:21" x14ac:dyDescent="0.25">
      <c r="R3" t="s">
        <v>16</v>
      </c>
      <c r="T3" t="s">
        <v>19</v>
      </c>
    </row>
    <row r="4" spans="1:21" x14ac:dyDescent="0.25">
      <c r="R4" t="s">
        <v>17</v>
      </c>
      <c r="T4" t="s">
        <v>20</v>
      </c>
    </row>
    <row r="6" spans="1:21" x14ac:dyDescent="0.25">
      <c r="R6" t="s">
        <v>18</v>
      </c>
    </row>
    <row r="9" spans="1:21" x14ac:dyDescent="0.25">
      <c r="R9" t="s">
        <v>21</v>
      </c>
      <c r="T9" t="s">
        <v>22</v>
      </c>
    </row>
    <row r="10" spans="1:21" x14ac:dyDescent="0.25">
      <c r="R10" t="s">
        <v>23</v>
      </c>
      <c r="T10" t="s">
        <v>24</v>
      </c>
    </row>
    <row r="13" spans="1:21" x14ac:dyDescent="0.25">
      <c r="R13" s="2" t="s">
        <v>25</v>
      </c>
      <c r="S13" s="2"/>
      <c r="T13" s="2"/>
      <c r="U13" s="2"/>
    </row>
    <row r="14" spans="1:21" x14ac:dyDescent="0.25">
      <c r="R14" s="2" t="s">
        <v>26</v>
      </c>
      <c r="S14" s="2"/>
      <c r="T14" s="2"/>
      <c r="U14" s="2"/>
    </row>
    <row r="15" spans="1:21" x14ac:dyDescent="0.25">
      <c r="R15" s="2" t="s">
        <v>27</v>
      </c>
      <c r="S15" s="2"/>
      <c r="T15" s="2"/>
      <c r="U15" s="2"/>
    </row>
    <row r="16" spans="1:21" x14ac:dyDescent="0.25">
      <c r="R16" s="2" t="s">
        <v>28</v>
      </c>
      <c r="S16" s="2"/>
      <c r="T16" s="2"/>
      <c r="U16" s="2"/>
    </row>
    <row r="17" spans="1:21" x14ac:dyDescent="0.25">
      <c r="R17" s="2" t="s">
        <v>29</v>
      </c>
      <c r="S17" s="2"/>
      <c r="T17" s="2"/>
      <c r="U17" s="2"/>
    </row>
    <row r="18" spans="1:21" x14ac:dyDescent="0.25">
      <c r="R18" s="2"/>
      <c r="S18" s="2"/>
      <c r="T18" s="2"/>
      <c r="U18" s="2"/>
    </row>
    <row r="25" spans="1:21" x14ac:dyDescent="0.25">
      <c r="A25" t="s">
        <v>40</v>
      </c>
      <c r="Q25" s="3" t="s">
        <v>41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O70" sqref="O70"/>
    </sheetView>
  </sheetViews>
  <sheetFormatPr baseColWidth="10" defaultRowHeight="15" x14ac:dyDescent="0.25"/>
  <sheetData>
    <row r="1" spans="1:1" x14ac:dyDescent="0.25">
      <c r="A1" t="s">
        <v>38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4:M28"/>
  <sheetViews>
    <sheetView topLeftCell="A2" workbookViewId="0">
      <selection activeCell="L12" sqref="L12"/>
    </sheetView>
  </sheetViews>
  <sheetFormatPr baseColWidth="10" defaultRowHeight="15" x14ac:dyDescent="0.25"/>
  <cols>
    <col min="13" max="13" width="13.28515625" customWidth="1"/>
  </cols>
  <sheetData>
    <row r="4" spans="12:12" x14ac:dyDescent="0.25">
      <c r="L4" t="s">
        <v>51</v>
      </c>
    </row>
    <row r="6" spans="12:12" x14ac:dyDescent="0.25">
      <c r="L6" t="s">
        <v>53</v>
      </c>
    </row>
    <row r="7" spans="12:12" x14ac:dyDescent="0.25">
      <c r="L7" t="s">
        <v>60</v>
      </c>
    </row>
    <row r="9" spans="12:12" x14ac:dyDescent="0.25">
      <c r="L9" t="s">
        <v>52</v>
      </c>
    </row>
    <row r="12" spans="12:12" x14ac:dyDescent="0.25">
      <c r="L12" t="s">
        <v>54</v>
      </c>
    </row>
    <row r="13" spans="12:12" x14ac:dyDescent="0.25">
      <c r="L13" t="s">
        <v>55</v>
      </c>
    </row>
    <row r="15" spans="12:12" x14ac:dyDescent="0.25">
      <c r="L15" t="s">
        <v>56</v>
      </c>
    </row>
    <row r="25" spans="13:13" x14ac:dyDescent="0.25">
      <c r="M25" t="s">
        <v>57</v>
      </c>
    </row>
    <row r="27" spans="13:13" x14ac:dyDescent="0.25">
      <c r="M27" t="s">
        <v>58</v>
      </c>
    </row>
    <row r="28" spans="13:13" x14ac:dyDescent="0.25">
      <c r="M28" t="s">
        <v>59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L10" sqref="L10"/>
    </sheetView>
  </sheetViews>
  <sheetFormatPr baseColWidth="10" defaultRowHeight="15" x14ac:dyDescent="0.25"/>
  <sheetData>
    <row r="1" spans="1:12" x14ac:dyDescent="0.25">
      <c r="A1" t="s">
        <v>38</v>
      </c>
    </row>
    <row r="3" spans="1:12" x14ac:dyDescent="0.25">
      <c r="A3" t="s">
        <v>30</v>
      </c>
    </row>
    <row r="4" spans="1:12" x14ac:dyDescent="0.25">
      <c r="A4" t="s">
        <v>43</v>
      </c>
    </row>
    <row r="6" spans="1:12" x14ac:dyDescent="0.25">
      <c r="L6" t="s">
        <v>50</v>
      </c>
    </row>
    <row r="7" spans="1:12" x14ac:dyDescent="0.25">
      <c r="A7" t="s">
        <v>31</v>
      </c>
    </row>
    <row r="8" spans="1:12" x14ac:dyDescent="0.25">
      <c r="A8" t="s">
        <v>32</v>
      </c>
      <c r="B8" t="s">
        <v>33</v>
      </c>
      <c r="C8" t="s">
        <v>34</v>
      </c>
      <c r="D8" t="s">
        <v>35</v>
      </c>
      <c r="E8" t="s">
        <v>36</v>
      </c>
      <c r="F8" t="s">
        <v>37</v>
      </c>
    </row>
    <row r="11" spans="1:12" x14ac:dyDescent="0.25">
      <c r="A11" t="s">
        <v>46</v>
      </c>
    </row>
    <row r="12" spans="1:12" x14ac:dyDescent="0.25">
      <c r="A12" t="s">
        <v>44</v>
      </c>
    </row>
    <row r="13" spans="1:12" x14ac:dyDescent="0.25">
      <c r="A13" t="s">
        <v>45</v>
      </c>
    </row>
    <row r="14" spans="1:12" x14ac:dyDescent="0.25">
      <c r="A14" t="s">
        <v>47</v>
      </c>
    </row>
    <row r="15" spans="1:12" x14ac:dyDescent="0.25">
      <c r="A15" t="s">
        <v>48</v>
      </c>
    </row>
    <row r="16" spans="1:12" x14ac:dyDescent="0.25">
      <c r="A16" t="s">
        <v>49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25" sqref="F25"/>
    </sheetView>
  </sheetViews>
  <sheetFormatPr baseColWidth="10" defaultRowHeight="15" x14ac:dyDescent="0.25"/>
  <sheetData>
    <row r="1" spans="1:1" x14ac:dyDescent="0.25">
      <c r="A1" t="s">
        <v>42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Hola mundo</vt:lpstr>
      <vt:lpstr>COMPARACION ACCIONES Y OPCIONES</vt:lpstr>
      <vt:lpstr>COMPRA OPCIONES CALL</vt:lpstr>
      <vt:lpstr>COMPRA OPCIONES PUT</vt:lpstr>
      <vt:lpstr>LETRAS GRIEGAS</vt:lpstr>
      <vt:lpstr>OPTIONSTATIONPRO</vt:lpstr>
      <vt:lpstr>GRAFICO DE LA PRIMA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2020-07-24T16:06:55Z</dcterms:modified>
</cp:coreProperties>
</file>